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lkdavidson/Sync old/Alto/Post consultation briefs/Documents/"/>
    </mc:Choice>
  </mc:AlternateContent>
  <xr:revisionPtr revIDLastSave="0" documentId="8_{8F330C5F-3C4A-3D4D-8D22-EA8A3EC6E988}" xr6:coauthVersionLast="47" xr6:coauthVersionMax="47" xr10:uidLastSave="{00000000-0000-0000-0000-000000000000}"/>
  <bookViews>
    <workbookView xWindow="0" yWindow="760" windowWidth="23800" windowHeight="16360" tabRatio="500" xr2:uid="{00000000-000D-0000-FFFF-FFFF00000000}"/>
  </bookViews>
  <sheets>
    <sheet name="Route Scorecard" sheetId="1" r:id="rId1"/>
    <sheet name="Reference Class (Selected HSR)" sheetId="2" r:id="rId2"/>
    <sheet name="O&amp;M Benchmark (seat-km)" sheetId="3" r:id="rId3"/>
    <sheet name="Provenance &amp; method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2" l="1"/>
  <c r="F20" i="2"/>
  <c r="F19" i="2"/>
  <c r="F17" i="2"/>
  <c r="F16" i="2"/>
  <c r="F15" i="2"/>
  <c r="D50" i="1"/>
  <c r="D49" i="1"/>
  <c r="D48" i="1"/>
  <c r="D47" i="1"/>
  <c r="D46" i="1"/>
  <c r="D45" i="1"/>
  <c r="D44" i="1"/>
  <c r="D43" i="1"/>
  <c r="D42" i="1"/>
  <c r="E26" i="1"/>
  <c r="D26" i="1"/>
  <c r="C26" i="1"/>
  <c r="B10" i="1" s="1"/>
  <c r="B11" i="1" s="1"/>
  <c r="B14" i="1" s="1"/>
  <c r="E25" i="1"/>
  <c r="D25" i="1"/>
  <c r="C25" i="1"/>
  <c r="B13" i="1"/>
  <c r="D10" i="1"/>
  <c r="C10" i="1"/>
  <c r="D9" i="1"/>
  <c r="D13" i="1" s="1"/>
  <c r="C9" i="1"/>
  <c r="C13" i="1" s="1"/>
  <c r="B9" i="1"/>
  <c r="C11" i="1" l="1"/>
  <c r="C14" i="1" s="1"/>
  <c r="D11" i="1"/>
  <c r="D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38" authorId="0" shapeId="0" xr:uid="{00000000-0006-0000-0000-000001000000}">
      <text>
        <r>
          <rPr>
            <sz val="10"/>
            <rFont val="Arial"/>
            <family val="2"/>
          </rPr>
          <t>Laval counted as 0 incremental (within Montréal CMA). ③ = 13.28 − 0.13 (Peterborough) − 0.16 (Trois-Rivières) = 12.99.</t>
        </r>
      </text>
    </comment>
    <comment ref="D42" authorId="0" shapeId="0" xr:uid="{00000000-0006-0000-0000-000002000000}">
      <text>
        <r>
          <rPr>
            <sz val="10"/>
            <rFont val="Arial"/>
            <family val="2"/>
          </rPr>
          <t>HS1 is a 109 km city link, not a long-distance corridor — treat as an outlier, not a peer.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F6" authorId="0" shapeId="0" xr:uid="{00000000-0006-0000-0100-000001000000}">
      <text>
        <r>
          <rPr>
            <sz val="10"/>
            <rFont val="Arial"/>
            <family val="2"/>
          </rPr>
          <t>HS1 &amp; Taiwan cost/km are structures-driven outliers</t>
        </r>
      </text>
    </comment>
    <comment ref="I9" authorId="0" shapeId="0" xr:uid="{00000000-0006-0000-0100-000002000000}">
      <text>
        <r>
          <rPr>
            <sz val="10"/>
            <rFont val="Arial"/>
            <family val="2"/>
          </rPr>
          <t>2031 part / 2033 full (planned)</t>
        </r>
      </text>
    </comment>
    <comment ref="J9" authorId="0" shapeId="0" xr:uid="{00000000-0006-0000-0100-000003000000}">
      <text>
        <r>
          <rPr>
            <sz val="10"/>
            <rFont val="Arial"/>
            <family val="2"/>
          </rPr>
          <t>Based on 2034 medium ridership forecast</t>
        </r>
      </text>
    </comment>
    <comment ref="J10" authorId="0" shapeId="0" xr:uid="{00000000-0006-0000-0100-000004000000}">
      <text>
        <r>
          <rPr>
            <sz val="10"/>
            <rFont val="Arial"/>
            <family val="2"/>
          </rPr>
          <t>Projected 6M for 2029; system not yet in operation</t>
        </r>
      </text>
    </comment>
  </commentList>
</comments>
</file>

<file path=xl/sharedStrings.xml><?xml version="1.0" encoding="utf-8"?>
<sst xmlns="http://schemas.openxmlformats.org/spreadsheetml/2006/main" count="237" uniqueCount="185">
  <si>
    <t>ALTO Route Scorecard — three ways to connect the same anchor cities</t>
  </si>
  <si>
    <t>Applies the 2020 ministerial briefing's own yardsticks (slides 2.5 and 2.6) to ALTO's stations. Options ② and ③ are the High Performance Rail (HPR) alternative — a new-build HPPR spine plus upgraded existing lines. Blue cells are editable inputs; black are live formulas. Distances are approximate planning-level estimates.</t>
  </si>
  <si>
    <t>A.  Configuration comparison</t>
  </si>
  <si>
    <t>Metric</t>
  </si>
  <si>
    <t>① ALTO as planned</t>
  </si>
  <si>
    <t>② Direct spine + spurs (keep all 8)</t>
  </si>
  <si>
    <t>③ Direct spine + Ottawa spur (drop 2)</t>
  </si>
  <si>
    <t>Stations (count)</t>
  </si>
  <si>
    <t>Toronto–Montreal routing (km)</t>
  </si>
  <si>
    <t>Strong pair (TO–MTL)</t>
  </si>
  <si>
    <t>detoured via Peterborough/Ottawa</t>
  </si>
  <si>
    <t>direct lakeshore</t>
  </si>
  <si>
    <t>New-build track (km)</t>
  </si>
  <si>
    <t>Upgraded existing track (km)</t>
  </si>
  <si>
    <t>Total network (km)</t>
  </si>
  <si>
    <t>Population on network (millions)</t>
  </si>
  <si>
    <t>Demand density — new-build track (people/km)</t>
  </si>
  <si>
    <t>Demand density — total network (people/km)</t>
  </si>
  <si>
    <t>Off-corridor cities needing new track</t>
  </si>
  <si>
    <t>Peterborough, Trois-Rivières</t>
  </si>
  <si>
    <t>none</t>
  </si>
  <si>
    <t>B.  Segment building blocks  (edit km here — totals feed Section A)</t>
  </si>
  <si>
    <t>Segment</t>
  </si>
  <si>
    <t>Build type</t>
  </si>
  <si>
    <t>① ALTO (km)</t>
  </si>
  <si>
    <t>② Keep all (km)</t>
  </si>
  <si>
    <t>③ Drop 2 (km)</t>
  </si>
  <si>
    <t>TO–MTL via Peterborough–Kingston–Ottawa</t>
  </si>
  <si>
    <t>new build</t>
  </si>
  <si>
    <t>—</t>
  </si>
  <si>
    <t>TO–MTL direct HPPR spine (lakeshore, via Kingston)</t>
  </si>
  <si>
    <t>new build (HPPR)</t>
  </si>
  <si>
    <t>Peterborough spur</t>
  </si>
  <si>
    <t>MTL–QC north shore (via Trois-Rivières)</t>
  </si>
  <si>
    <t>new build — no existing line</t>
  </si>
  <si>
    <t>Ottawa connection (existing Smiths Falls–Brockville line)</t>
  </si>
  <si>
    <t>upgraded existing</t>
  </si>
  <si>
    <t>MTL–QC south shore (existing VIA line)</t>
  </si>
  <si>
    <t>Total new-build track (km)</t>
  </si>
  <si>
    <t>Total upgraded existing (km)</t>
  </si>
  <si>
    <t>C.  Station classification</t>
  </si>
  <si>
    <t>Station</t>
  </si>
  <si>
    <t>Metro pop
(M, 2021 CMA)</t>
  </si>
  <si>
    <t>On existing
passenger line?</t>
  </si>
  <si>
    <t>Tier</t>
  </si>
  <si>
    <t>① ALTO</t>
  </si>
  <si>
    <t>② Keep</t>
  </si>
  <si>
    <t>③ Drop</t>
  </si>
  <si>
    <t>Toronto</t>
  </si>
  <si>
    <t>Yes — Union</t>
  </si>
  <si>
    <t>Anchor</t>
  </si>
  <si>
    <t>✓</t>
  </si>
  <si>
    <t>Montreal</t>
  </si>
  <si>
    <t>Yes</t>
  </si>
  <si>
    <t>Ottawa</t>
  </si>
  <si>
    <t>✓ spur</t>
  </si>
  <si>
    <t>Quebec City</t>
  </si>
  <si>
    <t>Yes — south shore</t>
  </si>
  <si>
    <t>Kingston</t>
  </si>
  <si>
    <t>Yes — lakeshore</t>
  </si>
  <si>
    <t>Good intermediate (on path, ~0 added km)</t>
  </si>
  <si>
    <t>Laval</t>
  </si>
  <si>
    <t>Yes — REM/exo</t>
  </si>
  <si>
    <t>Redundant (within Montréal CMA)</t>
  </si>
  <si>
    <t>Peterborough</t>
  </si>
  <si>
    <t>No</t>
  </si>
  <si>
    <t>Weak — off-corridor, needs new track</t>
  </si>
  <si>
    <t>Trois-Rivières</t>
  </si>
  <si>
    <t>Population on network (M)</t>
  </si>
  <si>
    <t>D.  Where each option lands on the briefing's own benchmark (slide 2.6)</t>
  </si>
  <si>
    <t>System (new track built)</t>
  </si>
  <si>
    <t>Population served (M)</t>
  </si>
  <si>
    <t>New-build length (km)</t>
  </si>
  <si>
    <t>People per km</t>
  </si>
  <si>
    <t>UK – HS1 (London; short urban link)</t>
  </si>
  <si>
    <t>USA – Texas (Dallas–Houston)</t>
  </si>
  <si>
    <t>France – LGV Sud-Est (Paris–Lyon)</t>
  </si>
  <si>
    <t>Japan – Sanyo Shinkansen (Osaka–Fukuoka)</t>
  </si>
  <si>
    <t>USA – California Phase 1 (SF–LA)</t>
  </si>
  <si>
    <t>③ Rationalized corridor (drop 2)</t>
  </si>
  <si>
    <t>Spain – AVE (Madrid–Barcelona)</t>
  </si>
  <si>
    <t>② Keep all 8 (straightened spine)</t>
  </si>
  <si>
    <t>Notes &amp; caveats</t>
  </si>
  <si>
    <t>• People-served is a scale proxy, not modelled ridership — the same crude basis slide 2.6 uses (sum of named-city metros).</t>
  </si>
  <si>
    <t>• Distances are approximate planning-level estimates. Verify against ALTO's published alignment before citing exact km.</t>
  </si>
  <si>
    <t>• Populations are 2021 StatCan CMA figures; slide 2.6 is on a 2016 basis. Lock to one year before publishing.</t>
  </si>
  <si>
    <t>• Laval is within the Montréal CMA, so it adds 0 incremental population and is not a distinct intercity market.</t>
  </si>
  <si>
    <t>• Trois-Rivières has had no passenger service since 1990 and is not on VIA's south-shore Montréal–Québec line; serving it (in ① and ②) requires all-new track.</t>
  </si>
  <si>
    <t>• ② and ③ are the High Performance Rail (HPR) alternative: a new-build HPPR spine (Toronto–Montreal) plus upgraded existing connections. The Ottawa connection uses VIA's existing Smiths Falls–Brockville line, upgraded — not new build.</t>
  </si>
  <si>
    <t>• ALTO, ② and ③ are all high-performance (≤200 km/h), not true 300 km/h HSR. The Section D benchmark systems are true HSR, so the demand-density comparison is conservative.</t>
  </si>
  <si>
    <t>• Density is people per km of NEW-build track. ② and ③ reach Spain-or-better territory by offloading weak legs (the Ottawa connection, and for ③ the Quebec leg) onto upgraded existing track — the HPR efficiency the metric captures.</t>
  </si>
  <si>
    <t>• ② now sits modestly above ALTO (direct spine + existing Ottawa line) but stays near the bottom, because it still builds new track for Peterborough and the north-shore line to Trois-Rivières. ③ is the lever: dropping those two leaves only the 540 km HPPR spine as new build.</t>
  </si>
  <si>
    <t>HSR Reference Class — Selected Systems</t>
  </si>
  <si>
    <t>Compiled from CIB ATI A-2022-005, “Indicative Economic Assessment: VIA HFR versus HSR” (QMOT / JPO, draft Oct 2020). Costs normalised to 2020 CAD by the source deck (escalation + FX + location factors).</t>
  </si>
  <si>
    <t>System</t>
  </si>
  <si>
    <t>Corridor</t>
  </si>
  <si>
    <t>Status</t>
  </si>
  <si>
    <t>Length
(km)</t>
  </si>
  <si>
    <t>Capital cost
(2020 CAD $B)</t>
  </si>
  <si>
    <t>Cost/track-km
(2020 CAD $M)</t>
  </si>
  <si>
    <t>Max speed
(km/h)</t>
  </si>
  <si>
    <t>Avg op. speed
(km/h)</t>
  </si>
  <si>
    <t>First full
operation</t>
  </si>
  <si>
    <t>Annual ridership
(millions)</t>
  </si>
  <si>
    <t>Stations</t>
  </si>
  <si>
    <t>Avg station
spacing (km)</t>
  </si>
  <si>
    <t>Cost location
factor</t>
  </si>
  <si>
    <t>Combined pop.
served (M)</t>
  </si>
  <si>
    <t>Structures / terrain (per-km cost driver)</t>
  </si>
  <si>
    <t>Source (deck slide / stamp)</t>
  </si>
  <si>
    <t>France – LGV Sud-Est</t>
  </si>
  <si>
    <t>Paris–Lyon</t>
  </si>
  <si>
    <t>Operating</t>
  </si>
  <si>
    <t>1983</t>
  </si>
  <si>
    <t>Flat; some mountains/hills around Lyon. ~37% of TGV network on dedicated HSR lines.</t>
  </si>
  <si>
    <t>Slide 29 / stamp 175</t>
  </si>
  <si>
    <t>Spain – AVE</t>
  </si>
  <si>
    <t>Madrid–Barcelona</t>
  </si>
  <si>
    <t>2008</t>
  </si>
  <si>
    <t>Varied; hilly + lowland. 255 viaducts/bridges (58 km) + 83 tunnels (86 km) ≈ 23% of route on structures.</t>
  </si>
  <si>
    <t>Slide 31 / stamp 177</t>
  </si>
  <si>
    <t>UK – High Speed 1 (HS1)</t>
  </si>
  <si>
    <t>London–Channel Tunnel</t>
  </si>
  <si>
    <t>2007</t>
  </si>
  <si>
    <t>Rolling terrain/farmland. 117 bridges, 26.5 km tunnels, 6 km viaducts over 109 km — very high structures share.</t>
  </si>
  <si>
    <t>Slide 33 / stamp 179</t>
  </si>
  <si>
    <t>Japan – Sanyo Shinkansen</t>
  </si>
  <si>
    <t>Osaka–Fukuoka</t>
  </si>
  <si>
    <t>1975</t>
  </si>
  <si>
    <t>Mountainous; joins two islands. Lowest cost/km in set despite terrain (1970s base year).</t>
  </si>
  <si>
    <t>Slide 35 / stamp 181</t>
  </si>
  <si>
    <t>Taiwan – High Speed Rail</t>
  </si>
  <si>
    <t>Taipei–Kaohsiung</t>
  </si>
  <si>
    <t>~73% of line on viaducts, ~18% in tunnels (≈91% elevated/tunnelled). Highest cost/km + highest location factor.</t>
  </si>
  <si>
    <t>Slide 37 / stamp 183</t>
  </si>
  <si>
    <t>USA – California HSR Phase 1</t>
  </si>
  <si>
    <t>San Francisco–Los Angeles</t>
  </si>
  <si>
    <t>Under construction</t>
  </si>
  <si>
    <t>2033 (planned)</t>
  </si>
  <si>
    <t>Various; mountains and valleys. Capital cost still escalating (project in progress).</t>
  </si>
  <si>
    <t>Slide 39 / stamp 185</t>
  </si>
  <si>
    <t>USA – Texas High-Speed Train</t>
  </si>
  <si>
    <t>Dallas–Houston</t>
  </si>
  <si>
    <t>Proposed</t>
  </si>
  <si>
    <t>n/a</t>
  </si>
  <si>
    <t>Rolling terrain. Widest station spacing (190 km) — few intermediate stops.</t>
  </si>
  <si>
    <t>Slide 41 / stamp 187</t>
  </si>
  <si>
    <t>Cost per track-km (2020 CAD $M) — summary</t>
  </si>
  <si>
    <t>Operating systems only (n=5)</t>
  </si>
  <si>
    <t xml:space="preserve">  Median</t>
  </si>
  <si>
    <t xml:space="preserve">  Mean</t>
  </si>
  <si>
    <t xml:space="preserve">  Min / Max</t>
  </si>
  <si>
    <t>All systems incl. proposed (n=7)</t>
  </si>
  <si>
    <t>Caveat: every system above is a 300 km/h-class “true HSR” build. Cost/km is dominated by structures intensity (Taiwan, HS1). This set is NOT a like-for-like reference class for a ~200 km/h passenger build on/adjacent to existing right-of-way; use it to bound the upper tail and to show cost sensitivity to greenfield structures.</t>
  </si>
  <si>
    <t>HSR O&amp;M Benchmark — Operating + Maintenance cost per seat-km (2020 CAD)</t>
  </si>
  <si>
    <t>Source: deck slide 7 / stamp 153. QMOT analysis based on Economic Analysis of High Speed Rail in Europe (Fundación BBVA, 2009), actual operating costs. Per-system values read from the slide chart and are APPROXIMATE; the deck’s stated average is the reliable figure.</t>
  </si>
  <si>
    <t>$/seat-km (approx., chart-read)</t>
  </si>
  <si>
    <t>Note</t>
  </si>
  <si>
    <t>France – TGV Duplex</t>
  </si>
  <si>
    <t>France – TGV Réseau</t>
  </si>
  <si>
    <t>Germany – ICE 3</t>
  </si>
  <si>
    <t>Germany – ICE3 Polyc.</t>
  </si>
  <si>
    <t>Germany – ICE-1</t>
  </si>
  <si>
    <t>Germany – ICE-T</t>
  </si>
  <si>
    <t>France – Thalys</t>
  </si>
  <si>
    <t>Italy – ETR 480</t>
  </si>
  <si>
    <t>Italy – ETR 500</t>
  </si>
  <si>
    <t>Germany – ICE-2</t>
  </si>
  <si>
    <t>highest in set</t>
  </si>
  <si>
    <t>Deck stated average</t>
  </si>
  <si>
    <t>$0.285/seat-km — the figure printed on the slide</t>
  </si>
  <si>
    <t>Provenance &amp; method</t>
  </si>
  <si>
    <t>Document: Canada Infrastructure Bank ATI release A-2022-005 (created Nov 2021).</t>
  </si>
  <si>
    <t>Embedded deck: “Indicative Economic Assessment: VIA HFR versus HSR” — draft Ministerial Briefing to the</t>
  </si>
  <si>
    <t>Ministers of Infrastructure and Transport, prepared by the “QMOT team” as directed by the JPO, Oct 2020.</t>
  </si>
  <si>
    <t>Marked DRAFT / Privileged &amp; Confidential (appendix dividers: “Attorney-Client Work Product”).</t>
  </si>
  <si>
    <t>Per-system figures are taken from the appendix detail slides (deck slides 28–41). The headline cost/track-km,</t>
  </si>
  <si>
    <t>length and combined-population figures match the summary table on deck slide 10 / stamp 156.</t>
  </si>
  <si>
    <t>Normalisation (deck slide 27 / stamp 173): escalation 3%/yr (1.5% Japan); end year 2020; 1 USD=1.4, 1 GBP=1.71,</t>
  </si>
  <si>
    <t>1 NTD=0.045, 1 EUR=1.56 CAD; per-country location factors (carried in column M). Underlying cost engine is the</t>
  </si>
  <si>
    <t>“High Speed Benchmarks – Sep 2020.xlsx” Report by Arup (Appendix C, source #119).</t>
  </si>
  <si>
    <t>Use notes:</t>
  </si>
  <si>
    <t>• “n/a” = not disclosed on the slide. Blank numeric cells are excluded from the summary statistics.</t>
  </si>
  <si>
    <t>• California/Texas ridership are project forecasts (2034 / 2029), not observed.</t>
  </si>
  <si>
    <t>• All systems are 300 km/h-class. Treat as an upper-tail reference class, not a 200 km/h comparator.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</si>
</sst>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20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4"/>
      <color rgb="FF2E3238"/>
      <name val="Arial"/>
      <family val="2"/>
    </font>
    <font>
      <i/>
      <sz val="9"/>
      <color rgb="FF595959"/>
      <name val="Arial"/>
      <family val="2"/>
    </font>
    <font>
      <b/>
      <sz val="10"/>
      <color rgb="FF2E3238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b/>
      <sz val="10"/>
      <color rgb="FF000000"/>
      <name val="Arial"/>
      <family val="2"/>
    </font>
    <font>
      <sz val="10"/>
      <color rgb="FF595959"/>
      <name val="Arial"/>
      <family val="2"/>
    </font>
    <font>
      <sz val="10"/>
      <color rgb="FFB0B0B0"/>
      <name val="Arial"/>
      <family val="2"/>
    </font>
    <font>
      <b/>
      <sz val="10"/>
      <color rgb="FF0000FF"/>
      <name val="Arial"/>
      <family val="2"/>
    </font>
    <font>
      <b/>
      <sz val="11"/>
      <color rgb="FF2E3238"/>
      <name val="Arial"/>
      <family val="2"/>
    </font>
    <font>
      <sz val="8.5"/>
      <color rgb="FF59595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595959"/>
      <name val="Arial"/>
      <family val="2"/>
    </font>
    <font>
      <b/>
      <sz val="13"/>
      <color rgb="FF2E3238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A"/>
        <bgColor rgb="FFF0EFED"/>
      </patternFill>
    </fill>
    <fill>
      <patternFill patternType="solid">
        <fgColor rgb="FF2E3238"/>
        <bgColor rgb="FF333300"/>
      </patternFill>
    </fill>
    <fill>
      <patternFill patternType="solid">
        <fgColor rgb="FFF0EFED"/>
        <bgColor rgb="FFEBEBEA"/>
      </patternFill>
    </fill>
    <fill>
      <patternFill patternType="solid">
        <fgColor rgb="FFF5F5F4"/>
        <bgColor rgb="FFF0EFED"/>
      </patternFill>
    </fill>
  </fills>
  <borders count="3">
    <border>
      <left/>
      <right/>
      <top/>
      <bottom/>
      <diagonal/>
    </border>
    <border>
      <left style="thin">
        <color rgb="FFC9C9C7"/>
      </left>
      <right style="thin">
        <color rgb="FFC9C9C7"/>
      </right>
      <top style="thin">
        <color rgb="FFC9C9C7"/>
      </top>
      <bottom style="thin">
        <color rgb="FFC9C9C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6" fillId="0" borderId="0" xfId="0" applyFont="1"/>
    <xf numFmtId="0" fontId="13" fillId="0" borderId="0" xfId="0" applyFont="1" applyAlignment="1">
      <alignment vertical="top" wrapText="1"/>
    </xf>
    <xf numFmtId="0" fontId="3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4" fontId="1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164" fontId="14" fillId="5" borderId="2" xfId="0" applyNumberFormat="1" applyFont="1" applyFill="1" applyBorder="1" applyAlignment="1">
      <alignment horizontal="center" vertical="center" wrapText="1"/>
    </xf>
    <xf numFmtId="3" fontId="14" fillId="5" borderId="2" xfId="0" applyNumberFormat="1" applyFont="1" applyFill="1" applyBorder="1" applyAlignment="1">
      <alignment horizontal="center" vertical="center" wrapText="1"/>
    </xf>
    <xf numFmtId="2" fontId="14" fillId="5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8" fillId="0" borderId="2" xfId="0" applyFont="1" applyBorder="1"/>
    <xf numFmtId="2" fontId="18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165" fontId="19" fillId="0" borderId="0" xfId="0" applyNumberFormat="1" applyFont="1" applyAlignment="1">
      <alignment horizontal="center"/>
    </xf>
    <xf numFmtId="0" fontId="2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5F5F4"/>
      <rgbColor rgb="FFEBEBEA"/>
      <rgbColor rgb="FF660066"/>
      <rgbColor rgb="FFFF8080"/>
      <rgbColor rgb="FF0066CC"/>
      <rgbColor rgb="FFC9C9C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EF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B0B0B0"/>
      <rgbColor rgb="FF003366"/>
      <rgbColor rgb="FF339966"/>
      <rgbColor rgb="FF003300"/>
      <rgbColor rgb="FF333300"/>
      <rgbColor rgb="FF993300"/>
      <rgbColor rgb="FF993366"/>
      <rgbColor rgb="FF333399"/>
      <rgbColor rgb="FF2E32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showGridLines="0" tabSelected="1" zoomScaleNormal="100" workbookViewId="0">
      <pane ySplit="4" topLeftCell="A5" activePane="bottomLeft" state="frozen"/>
      <selection pane="bottomLeft" sqref="A1:F1"/>
    </sheetView>
  </sheetViews>
  <sheetFormatPr baseColWidth="10" defaultColWidth="8.6640625" defaultRowHeight="15" x14ac:dyDescent="0.2"/>
  <cols>
    <col min="1" max="1" width="34" customWidth="1"/>
    <col min="2" max="2" width="20" customWidth="1"/>
    <col min="3" max="3" width="21" customWidth="1"/>
    <col min="4" max="4" width="24" customWidth="1"/>
    <col min="5" max="6" width="13" customWidth="1"/>
    <col min="7" max="7" width="9" customWidth="1"/>
  </cols>
  <sheetData>
    <row r="1" spans="1:6" ht="18" x14ac:dyDescent="0.2">
      <c r="A1" s="4" t="s">
        <v>0</v>
      </c>
      <c r="B1" s="4"/>
      <c r="C1" s="4"/>
      <c r="D1" s="4"/>
      <c r="E1" s="4"/>
      <c r="F1" s="4"/>
    </row>
    <row r="2" spans="1:6" x14ac:dyDescent="0.2">
      <c r="A2" s="3" t="s">
        <v>1</v>
      </c>
      <c r="B2" s="3"/>
      <c r="C2" s="3"/>
      <c r="D2" s="3"/>
      <c r="E2" s="3"/>
      <c r="F2" s="3"/>
    </row>
    <row r="4" spans="1:6" x14ac:dyDescent="0.2">
      <c r="A4" s="7" t="s">
        <v>2</v>
      </c>
      <c r="B4" s="8"/>
      <c r="C4" s="8"/>
      <c r="D4" s="8"/>
    </row>
    <row r="5" spans="1:6" ht="30" customHeight="1" x14ac:dyDescent="0.2">
      <c r="A5" s="9" t="s">
        <v>3</v>
      </c>
      <c r="B5" s="9" t="s">
        <v>4</v>
      </c>
      <c r="C5" s="9" t="s">
        <v>5</v>
      </c>
      <c r="D5" s="9" t="s">
        <v>6</v>
      </c>
    </row>
    <row r="6" spans="1:6" x14ac:dyDescent="0.2">
      <c r="A6" s="10" t="s">
        <v>7</v>
      </c>
      <c r="B6" s="11">
        <v>8</v>
      </c>
      <c r="C6" s="11">
        <v>8</v>
      </c>
      <c r="D6" s="11">
        <v>6</v>
      </c>
    </row>
    <row r="7" spans="1:6" x14ac:dyDescent="0.2">
      <c r="A7" s="10" t="s">
        <v>8</v>
      </c>
      <c r="B7" s="12">
        <v>650</v>
      </c>
      <c r="C7" s="12">
        <v>540</v>
      </c>
      <c r="D7" s="12">
        <v>540</v>
      </c>
    </row>
    <row r="8" spans="1:6" ht="28" x14ac:dyDescent="0.2">
      <c r="A8" s="10" t="s">
        <v>9</v>
      </c>
      <c r="B8" s="10" t="s">
        <v>10</v>
      </c>
      <c r="C8" s="10" t="s">
        <v>11</v>
      </c>
      <c r="D8" s="10" t="s">
        <v>11</v>
      </c>
    </row>
    <row r="9" spans="1:6" x14ac:dyDescent="0.2">
      <c r="A9" s="13" t="s">
        <v>12</v>
      </c>
      <c r="B9" s="14">
        <f t="shared" ref="B9:D10" si="0">C25</f>
        <v>910</v>
      </c>
      <c r="C9" s="14">
        <f t="shared" si="0"/>
        <v>850</v>
      </c>
      <c r="D9" s="14">
        <f t="shared" si="0"/>
        <v>540</v>
      </c>
    </row>
    <row r="10" spans="1:6" x14ac:dyDescent="0.2">
      <c r="A10" s="10" t="s">
        <v>13</v>
      </c>
      <c r="B10" s="15">
        <f t="shared" si="0"/>
        <v>0</v>
      </c>
      <c r="C10" s="15">
        <f t="shared" si="0"/>
        <v>80</v>
      </c>
      <c r="D10" s="15">
        <f t="shared" si="0"/>
        <v>350</v>
      </c>
    </row>
    <row r="11" spans="1:6" x14ac:dyDescent="0.2">
      <c r="A11" s="10" t="s">
        <v>14</v>
      </c>
      <c r="B11" s="15">
        <f>B9+B10</f>
        <v>910</v>
      </c>
      <c r="C11" s="15">
        <f>C9+C10</f>
        <v>930</v>
      </c>
      <c r="D11" s="15">
        <f>D9+D10</f>
        <v>890</v>
      </c>
    </row>
    <row r="12" spans="1:6" x14ac:dyDescent="0.2">
      <c r="A12" s="10" t="s">
        <v>15</v>
      </c>
      <c r="B12" s="16">
        <v>13.28</v>
      </c>
      <c r="C12" s="16">
        <v>13.28</v>
      </c>
      <c r="D12" s="16">
        <v>12.99</v>
      </c>
    </row>
    <row r="13" spans="1:6" ht="28" x14ac:dyDescent="0.2">
      <c r="A13" s="13" t="s">
        <v>16</v>
      </c>
      <c r="B13" s="14">
        <f>B12*1000000/B9</f>
        <v>14593.406593406593</v>
      </c>
      <c r="C13" s="14">
        <f>C12*1000000/C9</f>
        <v>15623.529411764706</v>
      </c>
      <c r="D13" s="14">
        <f>D12*1000000/D9</f>
        <v>24055.555555555555</v>
      </c>
    </row>
    <row r="14" spans="1:6" ht="28" x14ac:dyDescent="0.2">
      <c r="A14" s="10" t="s">
        <v>17</v>
      </c>
      <c r="B14" s="15">
        <f>B12*1000000/B11</f>
        <v>14593.406593406593</v>
      </c>
      <c r="C14" s="15">
        <f>C12*1000000/C11</f>
        <v>14279.569892473119</v>
      </c>
      <c r="D14" s="15">
        <f>D12*1000000/D11</f>
        <v>14595.505617977527</v>
      </c>
    </row>
    <row r="15" spans="1:6" ht="28" x14ac:dyDescent="0.2">
      <c r="A15" s="10" t="s">
        <v>18</v>
      </c>
      <c r="B15" s="10" t="s">
        <v>19</v>
      </c>
      <c r="C15" s="10" t="s">
        <v>19</v>
      </c>
      <c r="D15" s="10" t="s">
        <v>20</v>
      </c>
    </row>
    <row r="17" spans="1:7" x14ac:dyDescent="0.2">
      <c r="A17" s="7" t="s">
        <v>21</v>
      </c>
      <c r="B17" s="8"/>
      <c r="C17" s="8"/>
      <c r="D17" s="8"/>
      <c r="E17" s="8"/>
    </row>
    <row r="18" spans="1:7" ht="27.75" customHeight="1" x14ac:dyDescent="0.2">
      <c r="A18" s="9" t="s">
        <v>22</v>
      </c>
      <c r="B18" s="9" t="s">
        <v>23</v>
      </c>
      <c r="C18" s="9" t="s">
        <v>24</v>
      </c>
      <c r="D18" s="9" t="s">
        <v>25</v>
      </c>
      <c r="E18" s="9" t="s">
        <v>26</v>
      </c>
    </row>
    <row r="19" spans="1:7" ht="28" x14ac:dyDescent="0.2">
      <c r="A19" s="10" t="s">
        <v>27</v>
      </c>
      <c r="B19" s="17" t="s">
        <v>28</v>
      </c>
      <c r="C19" s="12">
        <v>650</v>
      </c>
      <c r="D19" s="18" t="s">
        <v>29</v>
      </c>
      <c r="E19" s="18" t="s">
        <v>29</v>
      </c>
    </row>
    <row r="20" spans="1:7" ht="28" x14ac:dyDescent="0.2">
      <c r="A20" s="10" t="s">
        <v>30</v>
      </c>
      <c r="B20" s="17" t="s">
        <v>31</v>
      </c>
      <c r="C20" s="18" t="s">
        <v>29</v>
      </c>
      <c r="D20" s="12">
        <v>540</v>
      </c>
      <c r="E20" s="12">
        <v>540</v>
      </c>
    </row>
    <row r="21" spans="1:7" x14ac:dyDescent="0.2">
      <c r="A21" s="10" t="s">
        <v>32</v>
      </c>
      <c r="B21" s="17" t="s">
        <v>28</v>
      </c>
      <c r="C21" s="18" t="s">
        <v>29</v>
      </c>
      <c r="D21" s="12">
        <v>50</v>
      </c>
      <c r="E21" s="18" t="s">
        <v>29</v>
      </c>
    </row>
    <row r="22" spans="1:7" ht="28" x14ac:dyDescent="0.2">
      <c r="A22" s="10" t="s">
        <v>33</v>
      </c>
      <c r="B22" s="17" t="s">
        <v>34</v>
      </c>
      <c r="C22" s="12">
        <v>260</v>
      </c>
      <c r="D22" s="12">
        <v>260</v>
      </c>
      <c r="E22" s="18" t="s">
        <v>29</v>
      </c>
    </row>
    <row r="23" spans="1:7" ht="28" x14ac:dyDescent="0.2">
      <c r="A23" s="10" t="s">
        <v>35</v>
      </c>
      <c r="B23" s="17" t="s">
        <v>36</v>
      </c>
      <c r="C23" s="18" t="s">
        <v>29</v>
      </c>
      <c r="D23" s="12">
        <v>80</v>
      </c>
      <c r="E23" s="12">
        <v>80</v>
      </c>
    </row>
    <row r="24" spans="1:7" x14ac:dyDescent="0.2">
      <c r="A24" s="10" t="s">
        <v>37</v>
      </c>
      <c r="B24" s="17" t="s">
        <v>36</v>
      </c>
      <c r="C24" s="18" t="s">
        <v>29</v>
      </c>
      <c r="D24" s="18" t="s">
        <v>29</v>
      </c>
      <c r="E24" s="12">
        <v>270</v>
      </c>
    </row>
    <row r="25" spans="1:7" x14ac:dyDescent="0.2">
      <c r="A25" s="19" t="s">
        <v>38</v>
      </c>
      <c r="B25" s="10"/>
      <c r="C25" s="20">
        <f>SUM(C19:C22)</f>
        <v>910</v>
      </c>
      <c r="D25" s="20">
        <f>SUM(D19:D22)</f>
        <v>850</v>
      </c>
      <c r="E25" s="20">
        <f>SUM(E19:E22)</f>
        <v>540</v>
      </c>
    </row>
    <row r="26" spans="1:7" x14ac:dyDescent="0.2">
      <c r="A26" s="19" t="s">
        <v>39</v>
      </c>
      <c r="B26" s="10"/>
      <c r="C26" s="20">
        <f>SUM(C23:C24)</f>
        <v>0</v>
      </c>
      <c r="D26" s="20">
        <f>SUM(D23:D24)</f>
        <v>80</v>
      </c>
      <c r="E26" s="20">
        <f>SUM(E23:E24)</f>
        <v>350</v>
      </c>
    </row>
    <row r="28" spans="1:7" x14ac:dyDescent="0.2">
      <c r="A28" s="7" t="s">
        <v>40</v>
      </c>
      <c r="B28" s="8"/>
      <c r="C28" s="8"/>
      <c r="D28" s="8"/>
      <c r="E28" s="8"/>
      <c r="F28" s="8"/>
    </row>
    <row r="29" spans="1:7" ht="27.75" customHeight="1" x14ac:dyDescent="0.2">
      <c r="A29" s="9" t="s">
        <v>41</v>
      </c>
      <c r="B29" s="9" t="s">
        <v>42</v>
      </c>
      <c r="C29" s="9" t="s">
        <v>43</v>
      </c>
      <c r="D29" s="9" t="s">
        <v>44</v>
      </c>
      <c r="E29" s="9" t="s">
        <v>45</v>
      </c>
      <c r="F29" s="9" t="s">
        <v>46</v>
      </c>
      <c r="G29" s="9" t="s">
        <v>47</v>
      </c>
    </row>
    <row r="30" spans="1:7" x14ac:dyDescent="0.2">
      <c r="A30" s="19" t="s">
        <v>48</v>
      </c>
      <c r="B30" s="16">
        <v>6.2</v>
      </c>
      <c r="C30" s="17" t="s">
        <v>49</v>
      </c>
      <c r="D30" s="10" t="s">
        <v>50</v>
      </c>
      <c r="E30" s="21" t="s">
        <v>51</v>
      </c>
      <c r="F30" s="21" t="s">
        <v>51</v>
      </c>
      <c r="G30" s="21" t="s">
        <v>51</v>
      </c>
    </row>
    <row r="31" spans="1:7" x14ac:dyDescent="0.2">
      <c r="A31" s="19" t="s">
        <v>52</v>
      </c>
      <c r="B31" s="16">
        <v>4.29</v>
      </c>
      <c r="C31" s="17" t="s">
        <v>53</v>
      </c>
      <c r="D31" s="10" t="s">
        <v>50</v>
      </c>
      <c r="E31" s="21" t="s">
        <v>51</v>
      </c>
      <c r="F31" s="21" t="s">
        <v>51</v>
      </c>
      <c r="G31" s="21" t="s">
        <v>51</v>
      </c>
    </row>
    <row r="32" spans="1:7" x14ac:dyDescent="0.2">
      <c r="A32" s="19" t="s">
        <v>54</v>
      </c>
      <c r="B32" s="16">
        <v>1.49</v>
      </c>
      <c r="C32" s="17" t="s">
        <v>53</v>
      </c>
      <c r="D32" s="10" t="s">
        <v>50</v>
      </c>
      <c r="E32" s="21" t="s">
        <v>51</v>
      </c>
      <c r="F32" s="21" t="s">
        <v>55</v>
      </c>
      <c r="G32" s="21" t="s">
        <v>55</v>
      </c>
    </row>
    <row r="33" spans="1:7" x14ac:dyDescent="0.2">
      <c r="A33" s="19" t="s">
        <v>56</v>
      </c>
      <c r="B33" s="16">
        <v>0.84</v>
      </c>
      <c r="C33" s="17" t="s">
        <v>57</v>
      </c>
      <c r="D33" s="10" t="s">
        <v>50</v>
      </c>
      <c r="E33" s="21" t="s">
        <v>51</v>
      </c>
      <c r="F33" s="21" t="s">
        <v>51</v>
      </c>
      <c r="G33" s="21" t="s">
        <v>51</v>
      </c>
    </row>
    <row r="34" spans="1:7" ht="28" x14ac:dyDescent="0.2">
      <c r="A34" s="19" t="s">
        <v>58</v>
      </c>
      <c r="B34" s="16">
        <v>0.17</v>
      </c>
      <c r="C34" s="17" t="s">
        <v>59</v>
      </c>
      <c r="D34" s="10" t="s">
        <v>60</v>
      </c>
      <c r="E34" s="21" t="s">
        <v>51</v>
      </c>
      <c r="F34" s="21" t="s">
        <v>51</v>
      </c>
      <c r="G34" s="21" t="s">
        <v>51</v>
      </c>
    </row>
    <row r="35" spans="1:7" ht="28" x14ac:dyDescent="0.2">
      <c r="A35" s="19" t="s">
        <v>61</v>
      </c>
      <c r="B35" s="18" t="s">
        <v>29</v>
      </c>
      <c r="C35" s="17" t="s">
        <v>62</v>
      </c>
      <c r="D35" s="10" t="s">
        <v>63</v>
      </c>
      <c r="E35" s="21" t="s">
        <v>51</v>
      </c>
      <c r="F35" s="21" t="s">
        <v>51</v>
      </c>
      <c r="G35" s="21" t="s">
        <v>51</v>
      </c>
    </row>
    <row r="36" spans="1:7" ht="28" x14ac:dyDescent="0.2">
      <c r="A36" s="19" t="s">
        <v>64</v>
      </c>
      <c r="B36" s="16">
        <v>0.13</v>
      </c>
      <c r="C36" s="17" t="s">
        <v>65</v>
      </c>
      <c r="D36" s="10" t="s">
        <v>66</v>
      </c>
      <c r="E36" s="21" t="s">
        <v>51</v>
      </c>
      <c r="F36" s="21" t="s">
        <v>51</v>
      </c>
      <c r="G36" s="21" t="s">
        <v>29</v>
      </c>
    </row>
    <row r="37" spans="1:7" ht="28" x14ac:dyDescent="0.2">
      <c r="A37" s="19" t="s">
        <v>67</v>
      </c>
      <c r="B37" s="16">
        <v>0.16</v>
      </c>
      <c r="C37" s="17" t="s">
        <v>65</v>
      </c>
      <c r="D37" s="10" t="s">
        <v>66</v>
      </c>
      <c r="E37" s="21" t="s">
        <v>51</v>
      </c>
      <c r="F37" s="21" t="s">
        <v>51</v>
      </c>
      <c r="G37" s="21" t="s">
        <v>29</v>
      </c>
    </row>
    <row r="38" spans="1:7" x14ac:dyDescent="0.2">
      <c r="A38" s="19" t="s">
        <v>68</v>
      </c>
      <c r="B38" s="22"/>
      <c r="C38" s="22"/>
      <c r="D38" s="22"/>
      <c r="E38" s="23">
        <v>13.28</v>
      </c>
      <c r="F38" s="23">
        <v>13.28</v>
      </c>
      <c r="G38" s="23">
        <v>12.99</v>
      </c>
    </row>
    <row r="40" spans="1:7" x14ac:dyDescent="0.2">
      <c r="A40" s="7" t="s">
        <v>69</v>
      </c>
      <c r="B40" s="8"/>
      <c r="C40" s="8"/>
      <c r="D40" s="8"/>
    </row>
    <row r="41" spans="1:7" ht="15.75" customHeight="1" x14ac:dyDescent="0.2">
      <c r="A41" s="9" t="s">
        <v>70</v>
      </c>
      <c r="B41" s="9" t="s">
        <v>71</v>
      </c>
      <c r="C41" s="9" t="s">
        <v>72</v>
      </c>
      <c r="D41" s="9" t="s">
        <v>73</v>
      </c>
    </row>
    <row r="42" spans="1:7" x14ac:dyDescent="0.2">
      <c r="A42" s="10" t="s">
        <v>74</v>
      </c>
      <c r="B42" s="24">
        <v>12</v>
      </c>
      <c r="C42" s="12">
        <v>109</v>
      </c>
      <c r="D42" s="15">
        <f t="shared" ref="D42:D50" si="1">B42*1000000/C42</f>
        <v>110091.74311926606</v>
      </c>
    </row>
    <row r="43" spans="1:7" x14ac:dyDescent="0.2">
      <c r="A43" s="10" t="s">
        <v>75</v>
      </c>
      <c r="B43" s="24">
        <v>14</v>
      </c>
      <c r="C43" s="12">
        <v>380</v>
      </c>
      <c r="D43" s="15">
        <f t="shared" si="1"/>
        <v>36842.105263157893</v>
      </c>
    </row>
    <row r="44" spans="1:7" x14ac:dyDescent="0.2">
      <c r="A44" s="10" t="s">
        <v>76</v>
      </c>
      <c r="B44" s="24">
        <v>15</v>
      </c>
      <c r="C44" s="12">
        <v>425</v>
      </c>
      <c r="D44" s="15">
        <f t="shared" si="1"/>
        <v>35294.117647058825</v>
      </c>
    </row>
    <row r="45" spans="1:7" ht="28" x14ac:dyDescent="0.2">
      <c r="A45" s="10" t="s">
        <v>77</v>
      </c>
      <c r="B45" s="24">
        <v>20</v>
      </c>
      <c r="C45" s="12">
        <v>626</v>
      </c>
      <c r="D45" s="15">
        <f t="shared" si="1"/>
        <v>31948.88178913738</v>
      </c>
    </row>
    <row r="46" spans="1:7" x14ac:dyDescent="0.2">
      <c r="A46" s="10" t="s">
        <v>78</v>
      </c>
      <c r="B46" s="24">
        <v>24</v>
      </c>
      <c r="C46" s="12">
        <v>836</v>
      </c>
      <c r="D46" s="15">
        <f t="shared" si="1"/>
        <v>28708.133971291867</v>
      </c>
    </row>
    <row r="47" spans="1:7" x14ac:dyDescent="0.2">
      <c r="A47" s="13" t="s">
        <v>79</v>
      </c>
      <c r="B47" s="25">
        <v>12.99</v>
      </c>
      <c r="C47" s="26">
        <v>540</v>
      </c>
      <c r="D47" s="27">
        <f t="shared" si="1"/>
        <v>24055.555555555555</v>
      </c>
    </row>
    <row r="48" spans="1:7" x14ac:dyDescent="0.2">
      <c r="A48" s="10" t="s">
        <v>80</v>
      </c>
      <c r="B48" s="24">
        <v>12</v>
      </c>
      <c r="C48" s="12">
        <v>621</v>
      </c>
      <c r="D48" s="15">
        <f t="shared" si="1"/>
        <v>19323.671497584543</v>
      </c>
    </row>
    <row r="49" spans="1:6" x14ac:dyDescent="0.2">
      <c r="A49" s="13" t="s">
        <v>81</v>
      </c>
      <c r="B49" s="25">
        <v>13.28</v>
      </c>
      <c r="C49" s="26">
        <v>850</v>
      </c>
      <c r="D49" s="27">
        <f t="shared" si="1"/>
        <v>15623.529411764706</v>
      </c>
    </row>
    <row r="50" spans="1:6" x14ac:dyDescent="0.2">
      <c r="A50" s="13" t="s">
        <v>4</v>
      </c>
      <c r="B50" s="25">
        <v>13.28</v>
      </c>
      <c r="C50" s="26">
        <v>910</v>
      </c>
      <c r="D50" s="27">
        <f t="shared" si="1"/>
        <v>14593.406593406593</v>
      </c>
    </row>
    <row r="53" spans="1:6" x14ac:dyDescent="0.2">
      <c r="A53" s="28" t="s">
        <v>82</v>
      </c>
    </row>
    <row r="54" spans="1:6" ht="15" customHeight="1" x14ac:dyDescent="0.2">
      <c r="A54" s="2" t="s">
        <v>83</v>
      </c>
      <c r="B54" s="2"/>
      <c r="C54" s="2"/>
      <c r="D54" s="2"/>
      <c r="E54" s="2"/>
      <c r="F54" s="2"/>
    </row>
    <row r="55" spans="1:6" ht="15" customHeight="1" x14ac:dyDescent="0.2">
      <c r="A55" s="2" t="s">
        <v>84</v>
      </c>
      <c r="B55" s="2"/>
      <c r="C55" s="2"/>
      <c r="D55" s="2"/>
      <c r="E55" s="2"/>
      <c r="F55" s="2"/>
    </row>
    <row r="56" spans="1:6" ht="15" customHeight="1" x14ac:dyDescent="0.2">
      <c r="A56" s="2" t="s">
        <v>85</v>
      </c>
      <c r="B56" s="2"/>
      <c r="C56" s="2"/>
      <c r="D56" s="2"/>
      <c r="E56" s="2"/>
      <c r="F56" s="2"/>
    </row>
    <row r="57" spans="1:6" ht="15" customHeight="1" x14ac:dyDescent="0.2">
      <c r="A57" s="2" t="s">
        <v>86</v>
      </c>
      <c r="B57" s="2"/>
      <c r="C57" s="2"/>
      <c r="D57" s="2"/>
      <c r="E57" s="2"/>
      <c r="F57" s="2"/>
    </row>
    <row r="58" spans="1:6" ht="15" customHeight="1" x14ac:dyDescent="0.2">
      <c r="A58" s="2" t="s">
        <v>87</v>
      </c>
      <c r="B58" s="2"/>
      <c r="C58" s="2"/>
      <c r="D58" s="2"/>
      <c r="E58" s="2"/>
      <c r="F58" s="2"/>
    </row>
    <row r="59" spans="1:6" ht="19.5" customHeight="1" x14ac:dyDescent="0.2">
      <c r="A59" s="2" t="s">
        <v>88</v>
      </c>
      <c r="B59" s="2"/>
      <c r="C59" s="2"/>
      <c r="D59" s="2"/>
      <c r="E59" s="2"/>
      <c r="F59" s="2"/>
    </row>
    <row r="60" spans="1:6" ht="15" customHeight="1" x14ac:dyDescent="0.2">
      <c r="A60" s="2" t="s">
        <v>89</v>
      </c>
      <c r="B60" s="2"/>
      <c r="C60" s="2"/>
      <c r="D60" s="2"/>
      <c r="E60" s="2"/>
      <c r="F60" s="2"/>
    </row>
    <row r="61" spans="1:6" ht="19.5" customHeight="1" x14ac:dyDescent="0.2">
      <c r="A61" s="2" t="s">
        <v>90</v>
      </c>
      <c r="B61" s="2"/>
      <c r="C61" s="2"/>
      <c r="D61" s="2"/>
      <c r="E61" s="2"/>
      <c r="F61" s="2"/>
    </row>
    <row r="62" spans="1:6" ht="19.5" customHeight="1" x14ac:dyDescent="0.2">
      <c r="A62" s="2" t="s">
        <v>91</v>
      </c>
      <c r="B62" s="2"/>
      <c r="C62" s="2"/>
      <c r="D62" s="2"/>
      <c r="E62" s="2"/>
      <c r="F62" s="2"/>
    </row>
  </sheetData>
  <mergeCells count="11">
    <mergeCell ref="A62:F62"/>
    <mergeCell ref="A57:F57"/>
    <mergeCell ref="A58:F58"/>
    <mergeCell ref="A59:F59"/>
    <mergeCell ref="A60:F60"/>
    <mergeCell ref="A61:F61"/>
    <mergeCell ref="A1:F1"/>
    <mergeCell ref="A2:F2"/>
    <mergeCell ref="A54:F54"/>
    <mergeCell ref="A55:F55"/>
    <mergeCell ref="A56:F56"/>
  </mergeCells>
  <pageMargins left="0.75" right="0.75" top="1" bottom="1" header="0.511811023622047" footer="0.511811023622047"/>
  <pageSetup paperSize="9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showGridLines="0" tabSelected="1" zoomScaleNormal="100" workbookViewId="0">
      <pane ySplit="4" topLeftCell="A5" activePane="bottomLeft" state="frozen"/>
      <selection sqref="A1:F1"/>
      <selection pane="bottomLeft" sqref="A1:F1"/>
    </sheetView>
  </sheetViews>
  <sheetFormatPr baseColWidth="10" defaultColWidth="8.6640625" defaultRowHeight="15" x14ac:dyDescent="0.2"/>
  <cols>
    <col min="1" max="1" width="22" customWidth="1"/>
    <col min="2" max="2" width="20" customWidth="1"/>
    <col min="3" max="3" width="16" customWidth="1"/>
    <col min="4" max="4" width="9" customWidth="1"/>
    <col min="5" max="6" width="13" customWidth="1"/>
    <col min="7" max="7" width="10" customWidth="1"/>
    <col min="8" max="8" width="11" customWidth="1"/>
    <col min="9" max="9" width="10" customWidth="1"/>
    <col min="10" max="10" width="12" customWidth="1"/>
    <col min="11" max="11" width="9" customWidth="1"/>
    <col min="12" max="12" width="11" customWidth="1"/>
    <col min="13" max="13" width="10" customWidth="1"/>
    <col min="14" max="14" width="11" customWidth="1"/>
    <col min="15" max="15" width="40" customWidth="1"/>
    <col min="16" max="16" width="26" customWidth="1"/>
  </cols>
  <sheetData>
    <row r="1" spans="1:16" ht="17.25" customHeight="1" x14ac:dyDescent="0.2">
      <c r="A1" s="5" t="s">
        <v>92</v>
      </c>
    </row>
    <row r="2" spans="1:16" ht="15" customHeight="1" x14ac:dyDescent="0.2">
      <c r="A2" s="3" t="s">
        <v>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4" spans="1:16" ht="30" customHeight="1" x14ac:dyDescent="0.2">
      <c r="A4" s="29" t="s">
        <v>94</v>
      </c>
      <c r="B4" s="29" t="s">
        <v>95</v>
      </c>
      <c r="C4" s="29" t="s">
        <v>96</v>
      </c>
      <c r="D4" s="29" t="s">
        <v>97</v>
      </c>
      <c r="E4" s="29" t="s">
        <v>98</v>
      </c>
      <c r="F4" s="29" t="s">
        <v>99</v>
      </c>
      <c r="G4" s="29" t="s">
        <v>100</v>
      </c>
      <c r="H4" s="29" t="s">
        <v>101</v>
      </c>
      <c r="I4" s="29" t="s">
        <v>102</v>
      </c>
      <c r="J4" s="29" t="s">
        <v>103</v>
      </c>
      <c r="K4" s="29" t="s">
        <v>104</v>
      </c>
      <c r="L4" s="29" t="s">
        <v>105</v>
      </c>
      <c r="M4" s="29" t="s">
        <v>106</v>
      </c>
      <c r="N4" s="29" t="s">
        <v>107</v>
      </c>
      <c r="O4" s="29" t="s">
        <v>108</v>
      </c>
      <c r="P4" s="29" t="s">
        <v>109</v>
      </c>
    </row>
    <row r="5" spans="1:16" ht="42" customHeight="1" x14ac:dyDescent="0.2">
      <c r="A5" s="30" t="s">
        <v>110</v>
      </c>
      <c r="B5" s="30" t="s">
        <v>111</v>
      </c>
      <c r="C5" s="31" t="s">
        <v>112</v>
      </c>
      <c r="D5" s="31">
        <v>425</v>
      </c>
      <c r="E5" s="32">
        <v>9.3000000000000007</v>
      </c>
      <c r="F5" s="33">
        <v>22</v>
      </c>
      <c r="G5" s="31">
        <v>300</v>
      </c>
      <c r="H5" s="31">
        <v>220</v>
      </c>
      <c r="I5" s="31" t="s">
        <v>113</v>
      </c>
      <c r="J5" s="32">
        <v>44.4</v>
      </c>
      <c r="K5" s="31">
        <v>4</v>
      </c>
      <c r="L5" s="31">
        <v>142</v>
      </c>
      <c r="M5" s="34">
        <v>1.1000000000000001</v>
      </c>
      <c r="N5" s="31">
        <v>15</v>
      </c>
      <c r="O5" s="30" t="s">
        <v>114</v>
      </c>
      <c r="P5" s="30" t="s">
        <v>115</v>
      </c>
    </row>
    <row r="6" spans="1:16" ht="42" customHeight="1" x14ac:dyDescent="0.2">
      <c r="A6" s="35" t="s">
        <v>116</v>
      </c>
      <c r="B6" s="35" t="s">
        <v>117</v>
      </c>
      <c r="C6" s="36" t="s">
        <v>112</v>
      </c>
      <c r="D6" s="36">
        <v>621</v>
      </c>
      <c r="E6" s="37">
        <v>32.9</v>
      </c>
      <c r="F6" s="38">
        <v>53</v>
      </c>
      <c r="G6" s="36">
        <v>300</v>
      </c>
      <c r="H6" s="36">
        <v>236</v>
      </c>
      <c r="I6" s="36" t="s">
        <v>118</v>
      </c>
      <c r="J6" s="37">
        <v>8.6999999999999993</v>
      </c>
      <c r="K6" s="36">
        <v>7</v>
      </c>
      <c r="L6" s="36">
        <v>104</v>
      </c>
      <c r="M6" s="39">
        <v>1.59</v>
      </c>
      <c r="N6" s="36">
        <v>12</v>
      </c>
      <c r="O6" s="35" t="s">
        <v>119</v>
      </c>
      <c r="P6" s="35" t="s">
        <v>120</v>
      </c>
    </row>
    <row r="7" spans="1:16" ht="42" customHeight="1" x14ac:dyDescent="0.2">
      <c r="A7" s="30" t="s">
        <v>121</v>
      </c>
      <c r="B7" s="30" t="s">
        <v>122</v>
      </c>
      <c r="C7" s="31" t="s">
        <v>112</v>
      </c>
      <c r="D7" s="31">
        <v>109</v>
      </c>
      <c r="E7" s="32">
        <v>26.1</v>
      </c>
      <c r="F7" s="33">
        <v>237</v>
      </c>
      <c r="G7" s="31">
        <v>300</v>
      </c>
      <c r="H7" s="31"/>
      <c r="I7" s="31" t="s">
        <v>123</v>
      </c>
      <c r="J7" s="32">
        <v>20</v>
      </c>
      <c r="K7" s="31">
        <v>4</v>
      </c>
      <c r="L7" s="31">
        <v>36</v>
      </c>
      <c r="M7" s="34">
        <v>1</v>
      </c>
      <c r="N7" s="31">
        <v>12</v>
      </c>
      <c r="O7" s="30" t="s">
        <v>124</v>
      </c>
      <c r="P7" s="30" t="s">
        <v>125</v>
      </c>
    </row>
    <row r="8" spans="1:16" ht="42" customHeight="1" x14ac:dyDescent="0.2">
      <c r="A8" s="35" t="s">
        <v>126</v>
      </c>
      <c r="B8" s="35" t="s">
        <v>127</v>
      </c>
      <c r="C8" s="36" t="s">
        <v>112</v>
      </c>
      <c r="D8" s="36">
        <v>626</v>
      </c>
      <c r="E8" s="37">
        <v>6.8</v>
      </c>
      <c r="F8" s="38">
        <v>11</v>
      </c>
      <c r="G8" s="36">
        <v>300</v>
      </c>
      <c r="H8" s="36">
        <v>210</v>
      </c>
      <c r="I8" s="36" t="s">
        <v>128</v>
      </c>
      <c r="J8" s="37">
        <v>85</v>
      </c>
      <c r="K8" s="36">
        <v>19</v>
      </c>
      <c r="L8" s="36">
        <v>35</v>
      </c>
      <c r="M8" s="39">
        <v>0.99</v>
      </c>
      <c r="N8" s="36">
        <v>20</v>
      </c>
      <c r="O8" s="35" t="s">
        <v>129</v>
      </c>
      <c r="P8" s="35" t="s">
        <v>130</v>
      </c>
    </row>
    <row r="9" spans="1:16" ht="42" customHeight="1" x14ac:dyDescent="0.2">
      <c r="A9" s="30" t="s">
        <v>131</v>
      </c>
      <c r="B9" s="30" t="s">
        <v>132</v>
      </c>
      <c r="C9" s="31" t="s">
        <v>112</v>
      </c>
      <c r="D9" s="31">
        <v>350</v>
      </c>
      <c r="E9" s="32">
        <v>90.1</v>
      </c>
      <c r="F9" s="33">
        <v>257</v>
      </c>
      <c r="G9" s="31">
        <v>300</v>
      </c>
      <c r="H9" s="31"/>
      <c r="I9" s="31" t="s">
        <v>123</v>
      </c>
      <c r="J9" s="32">
        <v>67.400000000000006</v>
      </c>
      <c r="K9" s="31">
        <v>12</v>
      </c>
      <c r="L9" s="31">
        <v>32</v>
      </c>
      <c r="M9" s="34">
        <v>2.69</v>
      </c>
      <c r="N9" s="31"/>
      <c r="O9" s="30" t="s">
        <v>133</v>
      </c>
      <c r="P9" s="30" t="s">
        <v>134</v>
      </c>
    </row>
    <row r="10" spans="1:16" ht="42" customHeight="1" x14ac:dyDescent="0.2">
      <c r="A10" s="35" t="s">
        <v>135</v>
      </c>
      <c r="B10" s="35" t="s">
        <v>136</v>
      </c>
      <c r="C10" s="36" t="s">
        <v>137</v>
      </c>
      <c r="D10" s="36">
        <v>836</v>
      </c>
      <c r="E10" s="37">
        <v>107</v>
      </c>
      <c r="F10" s="38">
        <v>128</v>
      </c>
      <c r="G10" s="36">
        <v>354</v>
      </c>
      <c r="H10" s="36"/>
      <c r="I10" s="36" t="s">
        <v>138</v>
      </c>
      <c r="J10" s="37">
        <v>27.8</v>
      </c>
      <c r="K10" s="36">
        <v>15</v>
      </c>
      <c r="L10" s="36">
        <v>60</v>
      </c>
      <c r="M10" s="39">
        <v>0.87</v>
      </c>
      <c r="N10" s="36">
        <v>24</v>
      </c>
      <c r="O10" s="35" t="s">
        <v>139</v>
      </c>
      <c r="P10" s="35" t="s">
        <v>140</v>
      </c>
    </row>
    <row r="11" spans="1:16" ht="42" customHeight="1" x14ac:dyDescent="0.2">
      <c r="A11" s="30" t="s">
        <v>141</v>
      </c>
      <c r="B11" s="30" t="s">
        <v>142</v>
      </c>
      <c r="C11" s="31" t="s">
        <v>143</v>
      </c>
      <c r="D11" s="31">
        <v>380</v>
      </c>
      <c r="E11" s="32">
        <v>24.3</v>
      </c>
      <c r="F11" s="33">
        <v>64</v>
      </c>
      <c r="G11" s="31">
        <v>330</v>
      </c>
      <c r="H11" s="31"/>
      <c r="I11" s="31" t="s">
        <v>144</v>
      </c>
      <c r="J11" s="32">
        <v>6</v>
      </c>
      <c r="K11" s="31">
        <v>3</v>
      </c>
      <c r="L11" s="31">
        <v>190</v>
      </c>
      <c r="M11" s="34">
        <v>0.87</v>
      </c>
      <c r="N11" s="31">
        <v>14</v>
      </c>
      <c r="O11" s="30" t="s">
        <v>145</v>
      </c>
      <c r="P11" s="30" t="s">
        <v>146</v>
      </c>
    </row>
    <row r="13" spans="1:16" ht="15" customHeight="1" x14ac:dyDescent="0.2">
      <c r="A13" s="28" t="s">
        <v>147</v>
      </c>
    </row>
    <row r="14" spans="1:16" ht="15" customHeight="1" x14ac:dyDescent="0.2">
      <c r="A14" s="40" t="s">
        <v>148</v>
      </c>
    </row>
    <row r="15" spans="1:16" ht="15" customHeight="1" x14ac:dyDescent="0.2">
      <c r="A15" s="41" t="s">
        <v>149</v>
      </c>
      <c r="F15" s="42">
        <f>MEDIAN(F5:F9)</f>
        <v>53</v>
      </c>
    </row>
    <row r="16" spans="1:16" ht="15" customHeight="1" x14ac:dyDescent="0.2">
      <c r="A16" s="41" t="s">
        <v>150</v>
      </c>
      <c r="F16" s="42">
        <f>AVERAGE(F5:F9)</f>
        <v>116</v>
      </c>
    </row>
    <row r="17" spans="1:16" ht="15" customHeight="1" x14ac:dyDescent="0.2">
      <c r="A17" s="41" t="s">
        <v>151</v>
      </c>
      <c r="F17" s="43" t="str">
        <f>MIN(F5:F9)&amp;"  /  "&amp;MAX(F5:F9)</f>
        <v>11  /  257</v>
      </c>
    </row>
    <row r="18" spans="1:16" ht="15" customHeight="1" x14ac:dyDescent="0.2">
      <c r="A18" s="40" t="s">
        <v>152</v>
      </c>
    </row>
    <row r="19" spans="1:16" ht="15" customHeight="1" x14ac:dyDescent="0.2">
      <c r="A19" s="41" t="s">
        <v>149</v>
      </c>
      <c r="F19" s="42">
        <f>MEDIAN(F5:F11)</f>
        <v>64</v>
      </c>
    </row>
    <row r="20" spans="1:16" ht="15" customHeight="1" x14ac:dyDescent="0.2">
      <c r="A20" s="41" t="s">
        <v>150</v>
      </c>
      <c r="F20" s="42">
        <f>AVERAGE(F5:F11)</f>
        <v>110.28571428571429</v>
      </c>
    </row>
    <row r="21" spans="1:16" ht="15" customHeight="1" x14ac:dyDescent="0.2">
      <c r="A21" s="41" t="s">
        <v>151</v>
      </c>
      <c r="F21" s="43" t="str">
        <f>MIN(F5:F11)&amp;"  /  "&amp;MAX(F5:F11)</f>
        <v>11  /  257</v>
      </c>
    </row>
    <row r="23" spans="1:16" ht="15" customHeight="1" x14ac:dyDescent="0.2">
      <c r="A23" s="1" t="s">
        <v>153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</sheetData>
  <mergeCells count="2">
    <mergeCell ref="A2:P2"/>
    <mergeCell ref="A23:P23"/>
  </mergeCells>
  <pageMargins left="0.75" right="0.75" top="1" bottom="1" header="0.511811023622047" footer="0.511811023622047"/>
  <pageSetup paperSize="9" orientation="landscape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6640625" defaultRowHeight="15" x14ac:dyDescent="0.2"/>
  <cols>
    <col min="1" max="2" width="26" customWidth="1"/>
    <col min="3" max="3" width="30" customWidth="1"/>
  </cols>
  <sheetData>
    <row r="1" spans="1:3" ht="15.75" customHeight="1" x14ac:dyDescent="0.2">
      <c r="A1" s="44" t="s">
        <v>154</v>
      </c>
    </row>
    <row r="2" spans="1:3" ht="15" customHeight="1" x14ac:dyDescent="0.2">
      <c r="A2" s="3" t="s">
        <v>155</v>
      </c>
      <c r="B2" s="3"/>
      <c r="C2" s="3"/>
    </row>
    <row r="4" spans="1:3" ht="23.25" customHeight="1" x14ac:dyDescent="0.2">
      <c r="A4" s="29" t="s">
        <v>94</v>
      </c>
      <c r="B4" s="29" t="s">
        <v>156</v>
      </c>
      <c r="C4" s="29" t="s">
        <v>157</v>
      </c>
    </row>
    <row r="5" spans="1:3" ht="15" customHeight="1" x14ac:dyDescent="0.2">
      <c r="A5" s="45" t="s">
        <v>158</v>
      </c>
      <c r="B5" s="46">
        <v>0.16</v>
      </c>
      <c r="C5" s="47"/>
    </row>
    <row r="6" spans="1:3" ht="15" customHeight="1" x14ac:dyDescent="0.2">
      <c r="A6" s="45" t="s">
        <v>159</v>
      </c>
      <c r="B6" s="46">
        <v>0.2</v>
      </c>
      <c r="C6" s="47"/>
    </row>
    <row r="7" spans="1:3" ht="15" customHeight="1" x14ac:dyDescent="0.2">
      <c r="A7" s="45" t="s">
        <v>160</v>
      </c>
      <c r="B7" s="46">
        <v>0.22</v>
      </c>
      <c r="C7" s="47"/>
    </row>
    <row r="8" spans="1:3" ht="15" customHeight="1" x14ac:dyDescent="0.2">
      <c r="A8" s="45" t="s">
        <v>161</v>
      </c>
      <c r="B8" s="46">
        <v>0.26</v>
      </c>
      <c r="C8" s="47"/>
    </row>
    <row r="9" spans="1:3" ht="15" customHeight="1" x14ac:dyDescent="0.2">
      <c r="A9" s="45" t="s">
        <v>162</v>
      </c>
      <c r="B9" s="46">
        <v>0.27</v>
      </c>
      <c r="C9" s="47"/>
    </row>
    <row r="10" spans="1:3" ht="15" customHeight="1" x14ac:dyDescent="0.2">
      <c r="A10" s="45" t="s">
        <v>163</v>
      </c>
      <c r="B10" s="46">
        <v>0.27</v>
      </c>
      <c r="C10" s="47"/>
    </row>
    <row r="11" spans="1:3" ht="15" customHeight="1" x14ac:dyDescent="0.2">
      <c r="A11" s="45" t="s">
        <v>164</v>
      </c>
      <c r="B11" s="46">
        <v>0.32</v>
      </c>
      <c r="C11" s="47"/>
    </row>
    <row r="12" spans="1:3" ht="15" customHeight="1" x14ac:dyDescent="0.2">
      <c r="A12" s="45" t="s">
        <v>116</v>
      </c>
      <c r="B12" s="46">
        <v>0.34</v>
      </c>
      <c r="C12" s="47"/>
    </row>
    <row r="13" spans="1:3" ht="15" customHeight="1" x14ac:dyDescent="0.2">
      <c r="A13" s="45" t="s">
        <v>165</v>
      </c>
      <c r="B13" s="46">
        <v>0.35</v>
      </c>
      <c r="C13" s="47"/>
    </row>
    <row r="14" spans="1:3" ht="15" customHeight="1" x14ac:dyDescent="0.2">
      <c r="A14" s="45" t="s">
        <v>166</v>
      </c>
      <c r="B14" s="46">
        <v>0.36</v>
      </c>
      <c r="C14" s="47"/>
    </row>
    <row r="15" spans="1:3" ht="15" customHeight="1" x14ac:dyDescent="0.2">
      <c r="A15" s="45" t="s">
        <v>167</v>
      </c>
      <c r="B15" s="46">
        <v>0.37</v>
      </c>
      <c r="C15" s="47" t="s">
        <v>168</v>
      </c>
    </row>
    <row r="17" spans="1:3" ht="15" customHeight="1" x14ac:dyDescent="0.2">
      <c r="A17" s="48" t="s">
        <v>169</v>
      </c>
      <c r="B17" s="49">
        <v>0.28499999999999998</v>
      </c>
      <c r="C17" s="6" t="s">
        <v>170</v>
      </c>
    </row>
  </sheetData>
  <mergeCells count="1">
    <mergeCell ref="A2:C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8"/>
  <sheetViews>
    <sheetView showGridLines="0" zoomScaleNormal="100" workbookViewId="0"/>
  </sheetViews>
  <sheetFormatPr baseColWidth="10" defaultColWidth="8.6640625" defaultRowHeight="15" x14ac:dyDescent="0.2"/>
  <cols>
    <col min="1" max="1" width="110" customWidth="1"/>
  </cols>
  <sheetData>
    <row r="1" spans="1:1" ht="17.25" customHeight="1" x14ac:dyDescent="0.2">
      <c r="A1" s="50" t="s">
        <v>171</v>
      </c>
    </row>
    <row r="2" spans="1:1" ht="15" customHeight="1" x14ac:dyDescent="0.2">
      <c r="A2" s="51"/>
    </row>
    <row r="3" spans="1:1" ht="15" customHeight="1" x14ac:dyDescent="0.2">
      <c r="A3" s="52" t="s">
        <v>172</v>
      </c>
    </row>
    <row r="4" spans="1:1" ht="15" customHeight="1" x14ac:dyDescent="0.2">
      <c r="A4" s="52" t="s">
        <v>173</v>
      </c>
    </row>
    <row r="5" spans="1:1" ht="15" customHeight="1" x14ac:dyDescent="0.2">
      <c r="A5" s="52" t="s">
        <v>174</v>
      </c>
    </row>
    <row r="6" spans="1:1" ht="15" customHeight="1" x14ac:dyDescent="0.2">
      <c r="A6" s="52" t="s">
        <v>175</v>
      </c>
    </row>
    <row r="7" spans="1:1" ht="15" customHeight="1" x14ac:dyDescent="0.2">
      <c r="A7" s="51"/>
    </row>
    <row r="8" spans="1:1" ht="15" customHeight="1" x14ac:dyDescent="0.2">
      <c r="A8" s="52" t="s">
        <v>176</v>
      </c>
    </row>
    <row r="9" spans="1:1" ht="15" customHeight="1" x14ac:dyDescent="0.2">
      <c r="A9" s="52" t="s">
        <v>177</v>
      </c>
    </row>
    <row r="10" spans="1:1" ht="15" customHeight="1" x14ac:dyDescent="0.2">
      <c r="A10" s="51"/>
    </row>
    <row r="11" spans="1:1" ht="15" customHeight="1" x14ac:dyDescent="0.2">
      <c r="A11" s="52" t="s">
        <v>178</v>
      </c>
    </row>
    <row r="12" spans="1:1" ht="15" customHeight="1" x14ac:dyDescent="0.2">
      <c r="A12" s="52" t="s">
        <v>179</v>
      </c>
    </row>
    <row r="13" spans="1:1" ht="15" customHeight="1" x14ac:dyDescent="0.2">
      <c r="A13" s="52" t="s">
        <v>180</v>
      </c>
    </row>
    <row r="14" spans="1:1" ht="15" customHeight="1" x14ac:dyDescent="0.2">
      <c r="A14" s="51"/>
    </row>
    <row r="15" spans="1:1" ht="15" customHeight="1" x14ac:dyDescent="0.2">
      <c r="A15" s="53" t="s">
        <v>181</v>
      </c>
    </row>
    <row r="16" spans="1:1" ht="15" customHeight="1" x14ac:dyDescent="0.2">
      <c r="A16" s="52" t="s">
        <v>182</v>
      </c>
    </row>
    <row r="17" spans="1:1" ht="15" customHeight="1" x14ac:dyDescent="0.2">
      <c r="A17" s="52" t="s">
        <v>183</v>
      </c>
    </row>
    <row r="18" spans="1:1" ht="15" customHeight="1" x14ac:dyDescent="0.2">
      <c r="A18" s="52" t="s">
        <v>184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Route Scorecard</vt:lpstr>
      <vt:lpstr>Reference Class (Selected HSR)</vt:lpstr>
      <vt:lpstr>O&amp;M Benchmark (seat-km)</vt:lpstr>
      <vt:lpstr>Provenance &amp; method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Lindsay Davidson</cp:lastModifiedBy>
  <cp:revision>0</cp:revision>
  <dcterms:created xsi:type="dcterms:W3CDTF">2026-06-26T00:56:34Z</dcterms:created>
  <dcterms:modified xsi:type="dcterms:W3CDTF">2026-06-27T01:37:23Z</dcterms:modified>
  <dc:language>en-US</dc:language>
</cp:coreProperties>
</file>